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17220" windowHeight="12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<sst xmlns="http://schemas.openxmlformats.org/spreadsheetml/2006/main" count="53" uniqueCount="45">
  <si>
    <t>g/L</t>
  </si>
  <si>
    <t xml:space="preserve"> %</t>
  </si>
  <si>
    <t xml:space="preserve"> fL</t>
  </si>
  <si>
    <t xml:space="preserve"> U/L</t>
  </si>
  <si>
    <t xml:space="preserve"> years</t>
  </si>
  <si>
    <t>Mean Cell Volume</t>
  </si>
  <si>
    <t>White Blood Cells</t>
  </si>
  <si>
    <t xml:space="preserve"> Glucose</t>
  </si>
  <si>
    <t xml:space="preserve"> C-reac Protein</t>
  </si>
  <si>
    <t xml:space="preserve"> Lympocyte</t>
  </si>
  <si>
    <t xml:space="preserve"> Red Cell Dist Width</t>
  </si>
  <si>
    <t xml:space="preserve"> Age</t>
  </si>
  <si>
    <t>Wts</t>
  </si>
  <si>
    <t>Conv</t>
  </si>
  <si>
    <t>mg/dL</t>
  </si>
  <si>
    <t>mg/L</t>
  </si>
  <si>
    <r>
      <t>m</t>
    </r>
    <r>
      <rPr>
        <sz val="10"/>
        <rFont val="Arial"/>
        <family val="0"/>
      </rPr>
      <t>mol/L</t>
    </r>
  </si>
  <si>
    <t>mmol/L</t>
  </si>
  <si>
    <t>Ln(mg/dL)</t>
  </si>
  <si>
    <t xml:space="preserve"> cUnits</t>
  </si>
  <si>
    <t>Units</t>
  </si>
  <si>
    <t>LinComb</t>
  </si>
  <si>
    <t>b0</t>
  </si>
  <si>
    <t>t</t>
  </si>
  <si>
    <t>years</t>
  </si>
  <si>
    <t>g</t>
  </si>
  <si>
    <t>MortScore</t>
  </si>
  <si>
    <r>
      <t>10^3 cells/</t>
    </r>
    <r>
      <rPr>
        <sz val="10"/>
        <rFont val="Symbol"/>
        <family val="1"/>
      </rPr>
      <t>m</t>
    </r>
    <r>
      <rPr>
        <sz val="10"/>
        <rFont val="Arial"/>
        <family val="0"/>
      </rPr>
      <t>L</t>
    </r>
  </si>
  <si>
    <t>g/dL</t>
  </si>
  <si>
    <t>Results</t>
  </si>
  <si>
    <t>Calculation:</t>
  </si>
  <si>
    <t>Def.</t>
  </si>
  <si>
    <t>Terms</t>
  </si>
  <si>
    <t>cInput</t>
  </si>
  <si>
    <t>Input</t>
  </si>
  <si>
    <t>Albumin</t>
  </si>
  <si>
    <t>Refs:  "An epigenetic biomarker of aging for lifespan and healthspan", Aging (Albany NY) 10(4)  573-591 (2018 Apr 18).</t>
  </si>
  <si>
    <t>Creatinine</t>
  </si>
  <si>
    <t>"A New Epigenetic Clock for Aging and Life Expectancy", Talk by Morgan Levine</t>
  </si>
  <si>
    <r>
      <t xml:space="preserve">                     A spreadsheet to calculate Mortality Score and Phenotypic Age.  </t>
    </r>
    <r>
      <rPr>
        <b/>
        <sz val="10"/>
        <rFont val="Arial"/>
        <family val="2"/>
      </rPr>
      <t>Author: John G. Cramer</t>
    </r>
  </si>
  <si>
    <t xml:space="preserve"> Alkaline Phosphatase</t>
  </si>
  <si>
    <t>est. DNAm Age</t>
  </si>
  <si>
    <t>est. D MScore</t>
  </si>
  <si>
    <t>Ptypic Age</t>
  </si>
  <si>
    <t>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</si>
</sst>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0"/>
      <name val="Symbol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9" fillId="0" borderId="0" xfId="53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9" fillId="0" borderId="18" xfId="53" applyFont="1" applyBorder="1" applyAlignment="1" applyProtection="1">
      <alignment horizontal="center"/>
      <protection/>
    </xf>
    <xf numFmtId="0" fontId="9" fillId="0" borderId="20" xfId="53" applyBorder="1" applyAlignment="1" applyProtection="1">
      <alignment horizontal="center"/>
      <protection/>
    </xf>
    <xf numFmtId="0" fontId="9" fillId="0" borderId="19" xfId="53" applyBorder="1" applyAlignment="1" applyProtection="1">
      <alignment horizontal="center"/>
      <protection/>
    </xf>
    <xf numFmtId="0" fontId="9" fillId="0" borderId="14" xfId="53" applyBorder="1" applyAlignment="1" applyProtection="1">
      <alignment horizontal="center"/>
      <protection/>
    </xf>
    <xf numFmtId="0" fontId="9" fillId="0" borderId="0" xfId="53" applyAlignment="1" applyProtection="1">
      <alignment horizontal="center"/>
      <protection/>
    </xf>
    <xf numFmtId="0" fontId="9" fillId="0" borderId="11" xfId="53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ubmed/2967699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7.421875" style="1" bestFit="1" customWidth="1"/>
    <col min="2" max="2" width="10.00390625" style="0" bestFit="1" customWidth="1"/>
    <col min="3" max="3" width="10.28125" style="0" customWidth="1"/>
    <col min="4" max="4" width="10.421875" style="0" customWidth="1"/>
    <col min="5" max="5" width="14.00390625" style="0" customWidth="1"/>
    <col min="6" max="6" width="12.8515625" style="0" customWidth="1"/>
    <col min="7" max="8" width="10.140625" style="0" customWidth="1"/>
    <col min="9" max="9" width="12.8515625" style="0" customWidth="1"/>
    <col min="10" max="10" width="12.140625" style="0" customWidth="1"/>
    <col min="11" max="11" width="7.00390625" style="0" bestFit="1" customWidth="1"/>
    <col min="12" max="16384" width="8.8515625" style="0" customWidth="1"/>
  </cols>
  <sheetData>
    <row r="1" spans="1:11" s="4" customFormat="1" ht="12.7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1" customFormat="1" ht="12.75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0" customFormat="1" ht="12.75">
      <c r="A3" s="46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5" customFormat="1" ht="27.75">
      <c r="A4" s="17" t="s">
        <v>31</v>
      </c>
      <c r="B4" s="18" t="s">
        <v>35</v>
      </c>
      <c r="C4" s="18" t="s">
        <v>37</v>
      </c>
      <c r="D4" s="18" t="s">
        <v>7</v>
      </c>
      <c r="E4" s="18" t="s">
        <v>8</v>
      </c>
      <c r="F4" s="18" t="s">
        <v>9</v>
      </c>
      <c r="G4" s="18" t="s">
        <v>5</v>
      </c>
      <c r="H4" s="18" t="s">
        <v>10</v>
      </c>
      <c r="I4" s="18" t="s">
        <v>40</v>
      </c>
      <c r="J4" s="18" t="s">
        <v>6</v>
      </c>
      <c r="K4" s="19" t="s">
        <v>11</v>
      </c>
    </row>
    <row r="5" spans="1:11" s="20" customFormat="1" ht="12.75">
      <c r="A5" s="22" t="s">
        <v>34</v>
      </c>
      <c r="B5" s="22">
        <v>4.6</v>
      </c>
      <c r="C5" s="22">
        <v>1.03</v>
      </c>
      <c r="D5" s="22">
        <v>117</v>
      </c>
      <c r="E5" s="22">
        <v>0.68</v>
      </c>
      <c r="F5" s="22">
        <v>24</v>
      </c>
      <c r="G5" s="22">
        <v>97</v>
      </c>
      <c r="H5" s="22">
        <v>13.2</v>
      </c>
      <c r="I5" s="22">
        <v>86</v>
      </c>
      <c r="J5" s="22">
        <v>5.9</v>
      </c>
      <c r="K5" s="22">
        <v>84</v>
      </c>
    </row>
    <row r="6" spans="1:11" s="12" customFormat="1" ht="12.75">
      <c r="A6" s="25" t="s">
        <v>20</v>
      </c>
      <c r="B6" s="26" t="s">
        <v>28</v>
      </c>
      <c r="C6" s="26" t="s">
        <v>14</v>
      </c>
      <c r="D6" s="26" t="s">
        <v>14</v>
      </c>
      <c r="E6" s="26" t="s">
        <v>15</v>
      </c>
      <c r="F6" s="26" t="s">
        <v>1</v>
      </c>
      <c r="G6" s="26" t="s">
        <v>2</v>
      </c>
      <c r="H6" s="26" t="s">
        <v>1</v>
      </c>
      <c r="I6" s="26" t="s">
        <v>3</v>
      </c>
      <c r="J6" s="26" t="s">
        <v>27</v>
      </c>
      <c r="K6" s="26" t="s">
        <v>4</v>
      </c>
    </row>
    <row r="7" spans="1:11" s="7" customFormat="1" ht="12.75">
      <c r="A7" s="23" t="s">
        <v>13</v>
      </c>
      <c r="B7" s="9">
        <v>10</v>
      </c>
      <c r="C7" s="9">
        <v>88.401</v>
      </c>
      <c r="D7" s="9">
        <v>0.0555</v>
      </c>
      <c r="E7" s="9">
        <v>0.1</v>
      </c>
      <c r="F7" s="9"/>
      <c r="G7" s="9"/>
      <c r="H7" s="9"/>
      <c r="I7" s="9"/>
      <c r="J7" s="9"/>
      <c r="K7" s="9"/>
    </row>
    <row r="8" spans="1:11" s="12" customFormat="1" ht="12.75">
      <c r="A8" s="33" t="s">
        <v>33</v>
      </c>
      <c r="B8" s="38">
        <f>B5*B7</f>
        <v>46</v>
      </c>
      <c r="C8" s="39">
        <f>C5*C7</f>
        <v>91.05302999999999</v>
      </c>
      <c r="D8" s="31">
        <f>D5*D7</f>
        <v>6.4935</v>
      </c>
      <c r="E8" s="39">
        <f>LN(E5*E7)</f>
        <v>-2.6882475738060303</v>
      </c>
      <c r="F8" s="38">
        <f aca="true" t="shared" si="0" ref="F8:K8">F5</f>
        <v>24</v>
      </c>
      <c r="G8" s="38">
        <f t="shared" si="0"/>
        <v>97</v>
      </c>
      <c r="H8" s="38">
        <f t="shared" si="0"/>
        <v>13.2</v>
      </c>
      <c r="I8" s="38">
        <f t="shared" si="0"/>
        <v>86</v>
      </c>
      <c r="J8" s="38">
        <f t="shared" si="0"/>
        <v>5.9</v>
      </c>
      <c r="K8" s="38">
        <f t="shared" si="0"/>
        <v>84</v>
      </c>
    </row>
    <row r="9" spans="1:11" s="12" customFormat="1" ht="12.75">
      <c r="A9" s="25" t="s">
        <v>19</v>
      </c>
      <c r="B9" s="26" t="s">
        <v>0</v>
      </c>
      <c r="C9" s="27" t="s">
        <v>16</v>
      </c>
      <c r="D9" s="26" t="s">
        <v>17</v>
      </c>
      <c r="E9" s="26" t="s">
        <v>18</v>
      </c>
      <c r="F9" s="26" t="s">
        <v>1</v>
      </c>
      <c r="G9" s="26" t="s">
        <v>2</v>
      </c>
      <c r="H9" s="26" t="s">
        <v>1</v>
      </c>
      <c r="I9" s="26" t="s">
        <v>3</v>
      </c>
      <c r="J9" s="26" t="s">
        <v>27</v>
      </c>
      <c r="K9" s="26" t="s">
        <v>4</v>
      </c>
    </row>
    <row r="10" spans="1:11" s="7" customFormat="1" ht="12.75">
      <c r="A10" s="23" t="s">
        <v>12</v>
      </c>
      <c r="B10" s="9">
        <v>-0.0336</v>
      </c>
      <c r="C10" s="9">
        <v>0.0095</v>
      </c>
      <c r="D10" s="9">
        <v>0.1953</v>
      </c>
      <c r="E10" s="9">
        <v>0.0954</v>
      </c>
      <c r="F10" s="9">
        <v>-0.012</v>
      </c>
      <c r="G10" s="9">
        <v>0.0268</v>
      </c>
      <c r="H10" s="9">
        <v>0.3306</v>
      </c>
      <c r="I10" s="9">
        <v>0.0019</v>
      </c>
      <c r="J10" s="9">
        <v>0.0554</v>
      </c>
      <c r="K10" s="9">
        <v>0.0804</v>
      </c>
    </row>
    <row r="11" spans="1:11" s="21" customFormat="1" ht="12.75">
      <c r="A11" s="24" t="s">
        <v>32</v>
      </c>
      <c r="B11" s="10">
        <f aca="true" t="shared" si="1" ref="B11:K11">B8*B10</f>
        <v>-1.5455999999999999</v>
      </c>
      <c r="C11" s="10">
        <f t="shared" si="1"/>
        <v>0.8650037849999999</v>
      </c>
      <c r="D11" s="10">
        <f t="shared" si="1"/>
        <v>1.26818055</v>
      </c>
      <c r="E11" s="10">
        <f t="shared" si="1"/>
        <v>-0.2564588185410953</v>
      </c>
      <c r="F11" s="10">
        <f t="shared" si="1"/>
        <v>-0.28800000000000003</v>
      </c>
      <c r="G11" s="10">
        <f t="shared" si="1"/>
        <v>2.5996</v>
      </c>
      <c r="H11" s="10">
        <f t="shared" si="1"/>
        <v>4.36392</v>
      </c>
      <c r="I11" s="10">
        <f t="shared" si="1"/>
        <v>0.1634</v>
      </c>
      <c r="J11" s="10">
        <f t="shared" si="1"/>
        <v>0.32686</v>
      </c>
      <c r="K11" s="10">
        <f t="shared" si="1"/>
        <v>6.7536</v>
      </c>
    </row>
    <row r="12" spans="1:11" ht="12.75">
      <c r="A12" s="32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28" t="s">
        <v>23</v>
      </c>
      <c r="B13" s="42">
        <v>10</v>
      </c>
      <c r="C13" s="42" t="s">
        <v>24</v>
      </c>
      <c r="D13" s="42">
        <f>B13*12</f>
        <v>120</v>
      </c>
      <c r="E13" s="42" t="s">
        <v>44</v>
      </c>
      <c r="F13" s="7"/>
      <c r="G13" s="7"/>
      <c r="H13" s="7"/>
      <c r="I13" s="7"/>
      <c r="J13" s="7"/>
      <c r="K13" s="8"/>
    </row>
    <row r="14" spans="1:11" ht="12.75">
      <c r="A14" s="13" t="s">
        <v>25</v>
      </c>
      <c r="B14" s="9">
        <v>0.0076927</v>
      </c>
      <c r="C14" s="8"/>
      <c r="D14" s="7"/>
      <c r="E14" s="7"/>
      <c r="F14" s="7"/>
      <c r="G14" s="7"/>
      <c r="H14" s="7"/>
      <c r="I14" s="7"/>
      <c r="J14" s="7"/>
      <c r="K14" s="8"/>
    </row>
    <row r="15" spans="1:11" ht="12.75">
      <c r="A15" s="29" t="s">
        <v>22</v>
      </c>
      <c r="B15" s="11">
        <v>-19.9067</v>
      </c>
      <c r="C15" s="30"/>
      <c r="D15" s="7"/>
      <c r="E15" s="7"/>
      <c r="F15" s="7"/>
      <c r="G15" s="7"/>
      <c r="H15" s="7"/>
      <c r="I15" s="7"/>
      <c r="J15" s="7"/>
      <c r="K15" s="8"/>
    </row>
    <row r="16" spans="1:11" s="3" customFormat="1" ht="12.75">
      <c r="A16" s="6"/>
      <c r="B16" s="6" t="s">
        <v>21</v>
      </c>
      <c r="C16" s="6" t="s">
        <v>26</v>
      </c>
      <c r="D16" s="6" t="s">
        <v>43</v>
      </c>
      <c r="E16" s="6" t="s">
        <v>41</v>
      </c>
      <c r="F16" s="6" t="s">
        <v>42</v>
      </c>
      <c r="G16" s="14"/>
      <c r="H16" s="14"/>
      <c r="I16" s="14"/>
      <c r="J16" s="14"/>
      <c r="K16" s="15"/>
    </row>
    <row r="17" spans="1:11" s="3" customFormat="1" ht="12.75">
      <c r="A17" s="16" t="s">
        <v>29</v>
      </c>
      <c r="B17" s="34">
        <f>B11+C11+D11+E11+F11+G11+H11+I11+J11+K11+B15</f>
        <v>-5.656194483541096</v>
      </c>
      <c r="C17" s="35">
        <f>1-EXP(-EXP(B17)*(EXP(B14*D13)-1)/B14)</f>
        <v>0.4981404293022137</v>
      </c>
      <c r="D17" s="16">
        <f>141.50225+LN(-0.00553*LN(1-C17))/0.090165</f>
        <v>79.73271181248052</v>
      </c>
      <c r="E17" s="16">
        <f>D17/(1+1.28047*EXP(0.0344329*(-182.344+D17)))</f>
        <v>76.85791657208364</v>
      </c>
      <c r="F17" s="35">
        <f>1-EXP(-0.000520363523*EXP(0.090165*E17))</f>
        <v>0.41257822959772594</v>
      </c>
      <c r="G17" s="36"/>
      <c r="H17" s="36"/>
      <c r="I17" s="36"/>
      <c r="J17" s="36"/>
      <c r="K17" s="37"/>
    </row>
    <row r="24" ht="12.75">
      <c r="E24" s="2"/>
    </row>
  </sheetData>
  <sheetProtection/>
  <mergeCells count="3">
    <mergeCell ref="A1:K1"/>
    <mergeCell ref="A3:K3"/>
    <mergeCell ref="A2:K2"/>
  </mergeCells>
  <hyperlinks>
    <hyperlink ref="A2:K2" r:id="rId1" display="Refs:  &quot;An epigenetic biomarker of aging for lifespan and healthspan&quot;, Aging (Albany NY) 10(4)  573-591 (2018 Apr 18)."/>
  </hyperlink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Cramer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jcramer@uw.edu</dc:creator>
  <cp:keywords/>
  <dc:description/>
  <cp:lastModifiedBy>Microsoft Office User</cp:lastModifiedBy>
  <dcterms:created xsi:type="dcterms:W3CDTF">2018-10-29T20:57:45Z</dcterms:created>
  <dcterms:modified xsi:type="dcterms:W3CDTF">2020-01-11T05:18:01Z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